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1\"/>
    </mc:Choice>
  </mc:AlternateContent>
  <xr:revisionPtr revIDLastSave="0" documentId="13_ncr:1_{AFA27937-5DEB-4DC0-8DDF-58F95B2EFE6A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12-01" sheetId="7" r:id="rId7"/>
    <sheet name="ОСР 107-02-01(1)" sheetId="8" r:id="rId8"/>
    <sheet name="ОСР 107-07-01(1)" sheetId="9" r:id="rId9"/>
    <sheet name="Источники ЦИ" sheetId="12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G71" i="2"/>
  <c r="G72" i="2" s="1"/>
  <c r="G74" i="2" s="1"/>
  <c r="G75" i="2" s="1"/>
  <c r="G76" i="2" s="1"/>
  <c r="F71" i="2"/>
  <c r="F72" i="2" s="1"/>
  <c r="F74" i="2" s="1"/>
  <c r="F75" i="2" s="1"/>
  <c r="F76" i="2" s="1"/>
  <c r="C36" i="1" s="1"/>
  <c r="G70" i="2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E32" i="1" s="1"/>
  <c r="H23" i="2"/>
  <c r="H43" i="2"/>
  <c r="C37" i="1"/>
  <c r="C31" i="1"/>
  <c r="D72" i="2"/>
  <c r="H71" i="2"/>
  <c r="H70" i="2"/>
  <c r="D74" i="2" l="1"/>
  <c r="H72" i="2"/>
  <c r="D75" i="2" l="1"/>
  <c r="H74" i="2"/>
  <c r="D76" i="2" l="1"/>
  <c r="H75" i="2"/>
  <c r="H76" i="2" l="1"/>
  <c r="C35" i="1"/>
  <c r="C38" i="1" s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<sst xmlns="http://schemas.openxmlformats.org/spreadsheetml/2006/main" count="360" uniqueCount="159">
  <si>
    <t>СВОДКА ЗАТРАТ</t>
  </si>
  <si>
    <t>P_0331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</si>
  <si>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</si>
  <si>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</si>
  <si>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</si>
  <si>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</si>
  <si>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</si>
  <si>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</si>
  <si>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</si>
  <si>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</si>
  <si>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</si>
  <si>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</si>
  <si>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</si>
  <si>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</si>
  <si>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</si>
  <si>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</si>
  <si>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</si>
  <si>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</si>
  <si>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</si>
  <si>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</si>
  <si>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</si>
  <si>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</si>
  <si>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</si>
  <si>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</si>
  <si>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</si>
  <si>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</si>
  <si>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</si>
  <si>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</si>
  <si>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</si>
  <si>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</si>
  <si>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</si>
  <si>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</si>
  <si>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</si>
  <si>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</si>
  <si>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</si>
  <si>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</si>
  <si>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</si>
  <si>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</si>
  <si>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</si>
  <si>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</si>
  <si>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</si>
  <si>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</si>
  <si>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</si>
  <si>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</si>
  <si>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</si>
  <si>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</si>
  <si>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</si>
  <si>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</si>
  <si>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</si>
  <si>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</si>
  <si>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</si>
  <si>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</si>
  <si>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</si>
  <si>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</si>
  <si>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</si>
  <si>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</si>
  <si>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</si>
  <si>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</si>
  <si>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</si>
  <si>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</si>
  <si>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</si>
  <si>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</si>
  <si>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</si>
  <si>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</si>
  <si>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</si>
  <si>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</si>
  <si>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</si>
  <si>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</si>
  <si>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</si>
  <si>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</si>
  <si>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</si>
  <si>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</si>
  <si>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</si>
  <si>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</si>
  <si>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</si>
  <si>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</si>
  <si>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</si>
  <si>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</si>
  <si>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</si>
  <si>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</si>
  <si>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</si>
  <si>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</si>
  <si>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</si>
  <si>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</si>
  <si>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</si>
  <si>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</si>
  <si>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</si>
  <si>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</si>
  <si>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</si>
  <si>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</si>
  <si>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</si>
  <si>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</si>
  <si>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</si>
  <si>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</si>
  <si>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</si>
  <si>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</si>
  <si>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</si>
  <si>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</si>
  <si>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</si>
  <si>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</si>
  <si>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ЛС-107-02</t>
  </si>
  <si>
    <t>Коммерческий учет</t>
  </si>
  <si>
    <t>ЛС-107-09-02</t>
  </si>
  <si>
    <t>ПНР КУ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</si>
  <si>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</si>
  <si>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</si>
  <si>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</si>
  <si>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</si>
  <si>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</si>
  <si>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</si>
  <si>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</si>
  <si>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</si>
  <si>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</si>
  <si>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</si>
  <si>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</si>
  <si>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</si>
  <si>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</si>
  <si>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3х95+1х95+1х25</t>
  </si>
  <si>
    <t>км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</si>
  <si>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</si>
  <si>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</si>
  <si>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</si>
  <si>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</si>
  <si>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</si>
  <si>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</si>
  <si>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</si>
  <si>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</si>
  <si>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</si>
  <si>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</si>
  <si>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</si>
  <si>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</si>
  <si>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</si>
  <si>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</si>
  <si>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</si>
  <si>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</si>
  <si>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Ф-3 от ЦРП-12 (3,75 км, установка приборов учета 254 т.у.)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</si>
  <si>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</si>
  <si>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</si>
  <si>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</si>
  <si>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</si>
  <si>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</si>
  <si>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КЛ-0,4 кВ от КТП Сок 306/250кВА" Красноярский район Самарская область</t>
  </si>
  <si>
    <t>Строительные работы</t>
  </si>
  <si>
    <t>км2</t>
  </si>
  <si>
    <t>Вырубка (расширение, расчистку) просеки ВЛ</t>
  </si>
  <si>
    <t>ОСР 518-02-01</t>
  </si>
  <si>
    <t>ОСР 518-12-01</t>
  </si>
  <si>
    <t>ОСР 12-01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</si>
  <si>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</si>
  <si>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</si>
  <si>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107-02-01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</si>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</sst>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1" xfId="1" applyNumberFormat="1" applyFont="1" applyFill="1" applyBorder="1" applyAlignment="1">
      <alignment horizontal="left" vertical="center" wrapText="1" indent="17"/>
    </xf>
    <xf numFmtId="0" fontId="12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activeCellId="1" sqref="C40 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20.88671875" customWidth="1"/>
    <col min="9" max="9" width="14.664062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4" t="s">
        <v>0</v>
      </c>
      <c r="B12" s="84"/>
      <c r="C12" s="8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7" t="s">
        <v>1</v>
      </c>
      <c r="B16" s="87"/>
      <c r="C16" s="87"/>
    </row>
    <row r="17" spans="1:9" ht="15.75" customHeight="1" x14ac:dyDescent="0.3">
      <c r="A17" s="86" t="s">
        <v>2</v>
      </c>
      <c r="B17" s="86"/>
      <c r="C17" s="86"/>
    </row>
    <row r="18" spans="1:9" ht="15.75" customHeight="1" x14ac:dyDescent="0.3">
      <c r="A18" s="1"/>
      <c r="B18" s="1"/>
      <c r="C18" s="1"/>
    </row>
    <row r="19" spans="1:9" ht="72" customHeight="1" x14ac:dyDescent="0.3">
      <c r="A19" s="85" t="s">
        <v>135</v>
      </c>
      <c r="B19" s="85"/>
      <c r="C19" s="85"/>
    </row>
    <row r="20" spans="1:9" ht="15.75" customHeight="1" x14ac:dyDescent="0.3">
      <c r="A20" s="86" t="s">
        <v>3</v>
      </c>
      <c r="B20" s="86"/>
      <c r="C20" s="8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120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1" t="s">
        <v>121</v>
      </c>
      <c r="B25" s="82"/>
      <c r="C25" s="8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122</v>
      </c>
      <c r="C26" s="41"/>
      <c r="D26" s="38"/>
      <c r="E26" s="38"/>
      <c r="F26" s="38"/>
      <c r="G26" s="39"/>
      <c r="H26" s="39" t="s">
        <v>123</v>
      </c>
      <c r="I26" s="39"/>
    </row>
    <row r="27" spans="1:9" ht="15.75" customHeight="1" x14ac:dyDescent="0.3">
      <c r="A27" s="42" t="s">
        <v>6</v>
      </c>
      <c r="B27" s="40" t="s">
        <v>124</v>
      </c>
      <c r="C27" s="43">
        <v>0</v>
      </c>
      <c r="D27" s="38"/>
      <c r="E27" s="44"/>
      <c r="F27" s="44"/>
      <c r="G27" s="45" t="s">
        <v>125</v>
      </c>
      <c r="H27" s="45" t="s">
        <v>126</v>
      </c>
      <c r="I27" s="45" t="s">
        <v>127</v>
      </c>
    </row>
    <row r="28" spans="1:9" ht="15.75" customHeight="1" x14ac:dyDescent="0.3">
      <c r="A28" s="42" t="s">
        <v>7</v>
      </c>
      <c r="B28" s="40" t="s">
        <v>128</v>
      </c>
      <c r="C28" s="43">
        <v>0</v>
      </c>
      <c r="D28" s="38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129</v>
      </c>
      <c r="C29" s="49">
        <v>0</v>
      </c>
      <c r="D29" s="38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67"/>
      <c r="E30" s="50"/>
      <c r="F30" s="51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130</v>
      </c>
      <c r="C31" s="49">
        <f>C30-ROUND(C30/1.2,5)</f>
        <v>0</v>
      </c>
      <c r="D31" s="38"/>
      <c r="E31" s="50"/>
      <c r="F31" s="44"/>
      <c r="G31" s="46">
        <v>2022</v>
      </c>
      <c r="H31" s="47">
        <v>114.63142733059361</v>
      </c>
      <c r="I31" s="52"/>
    </row>
    <row r="32" spans="1:9" ht="15.6" x14ac:dyDescent="0.3">
      <c r="A32" s="37">
        <v>3</v>
      </c>
      <c r="B32" s="40" t="s">
        <v>131</v>
      </c>
      <c r="C32" s="53">
        <f>C30*I34</f>
        <v>0</v>
      </c>
      <c r="D32" s="38"/>
      <c r="E32" s="54">
        <f>D32-C32</f>
        <v>0</v>
      </c>
      <c r="F32" s="55"/>
      <c r="G32" s="56">
        <v>2023</v>
      </c>
      <c r="H32" s="47">
        <v>109.09646626082731</v>
      </c>
      <c r="I32" s="52"/>
    </row>
    <row r="33" spans="1:9" ht="15.6" x14ac:dyDescent="0.3">
      <c r="A33" s="81" t="s">
        <v>132</v>
      </c>
      <c r="B33" s="82"/>
      <c r="C33" s="83"/>
      <c r="D33" s="38"/>
      <c r="E33" s="57"/>
      <c r="F33" s="58"/>
      <c r="G33" s="46">
        <v>2024</v>
      </c>
      <c r="H33" s="47">
        <v>109.11350326220534</v>
      </c>
      <c r="I33" s="52"/>
    </row>
    <row r="34" spans="1:9" ht="15.6" x14ac:dyDescent="0.3">
      <c r="A34" s="37">
        <v>1</v>
      </c>
      <c r="B34" s="40" t="s">
        <v>122</v>
      </c>
      <c r="C34" s="41"/>
      <c r="D34" s="38"/>
      <c r="E34" s="59"/>
      <c r="F34" s="60"/>
      <c r="G34" s="46">
        <v>2025</v>
      </c>
      <c r="H34" s="47">
        <v>107.81631706396419</v>
      </c>
      <c r="I34" s="61">
        <f>(H34+100)/200</f>
        <v>1.039081585319821</v>
      </c>
    </row>
    <row r="35" spans="1:9" ht="15.6" x14ac:dyDescent="0.3">
      <c r="A35" s="42" t="s">
        <v>6</v>
      </c>
      <c r="B35" s="40" t="s">
        <v>124</v>
      </c>
      <c r="C35" s="62">
        <f>ССР!D76+ССР!E76</f>
        <v>28220.428441586821</v>
      </c>
      <c r="D35" s="38"/>
      <c r="E35" s="59"/>
      <c r="F35" s="44"/>
      <c r="G35" s="46">
        <v>2026</v>
      </c>
      <c r="H35" s="47">
        <v>105.26289686896166</v>
      </c>
      <c r="I35" s="61">
        <f>(H35+100)/200*H34/100</f>
        <v>1.1065344785145874</v>
      </c>
    </row>
    <row r="36" spans="1:9" ht="15.6" x14ac:dyDescent="0.3">
      <c r="A36" s="42" t="s">
        <v>7</v>
      </c>
      <c r="B36" s="40" t="s">
        <v>128</v>
      </c>
      <c r="C36" s="62">
        <f>ССР!F76</f>
        <v>0</v>
      </c>
      <c r="D36" s="38"/>
      <c r="E36" s="59"/>
      <c r="F36" s="44"/>
      <c r="G36" s="46">
        <v>2027</v>
      </c>
      <c r="H36" s="47">
        <v>104.42089798933949</v>
      </c>
      <c r="I36" s="61">
        <f>(H36+100)/200*H35/100*H34/100</f>
        <v>1.1599922999352297</v>
      </c>
    </row>
    <row r="37" spans="1:9" ht="15.6" x14ac:dyDescent="0.3">
      <c r="A37" s="42" t="s">
        <v>8</v>
      </c>
      <c r="B37" s="40" t="s">
        <v>129</v>
      </c>
      <c r="C37" s="62">
        <f>(ССР!G72)*1.2-C29</f>
        <v>3296.6439844794586</v>
      </c>
      <c r="D37" s="38"/>
      <c r="E37" s="59"/>
      <c r="F37" s="44"/>
      <c r="G37" s="46">
        <v>2028</v>
      </c>
      <c r="H37" s="47">
        <v>104.42089798933949</v>
      </c>
      <c r="I37" s="61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2">
        <f>C35+C36+C37</f>
        <v>31517.072426066279</v>
      </c>
      <c r="D38" s="44"/>
      <c r="E38" s="54"/>
      <c r="F38" s="55"/>
      <c r="G38" s="46">
        <v>2029</v>
      </c>
      <c r="H38" s="47">
        <v>104.42089798933949</v>
      </c>
      <c r="I38" s="61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130</v>
      </c>
      <c r="C39" s="49">
        <f>C38-ROUND(C38/1.2,5)</f>
        <v>5252.8454060662807</v>
      </c>
      <c r="D39" s="38"/>
      <c r="E39" s="59"/>
      <c r="F39" s="44"/>
      <c r="G39" s="38"/>
      <c r="H39" s="38"/>
      <c r="I39" s="38"/>
    </row>
    <row r="40" spans="1:9" ht="15.6" x14ac:dyDescent="0.3">
      <c r="A40" s="37">
        <v>3</v>
      </c>
      <c r="B40" s="40" t="s">
        <v>131</v>
      </c>
      <c r="C40" s="102">
        <f>C38*I35</f>
        <v>34874.727301283732</v>
      </c>
      <c r="D40" s="38"/>
      <c r="E40" s="54">
        <f>D40-C40</f>
        <v>-34874.727301283732</v>
      </c>
      <c r="F40" s="55"/>
      <c r="G40" s="38"/>
      <c r="H40" s="38"/>
      <c r="I40" s="38"/>
    </row>
    <row r="41" spans="1:9" ht="15.6" x14ac:dyDescent="0.3">
      <c r="A41" s="37"/>
      <c r="B41" s="40"/>
      <c r="C41" s="62"/>
      <c r="D41" s="38"/>
      <c r="E41" s="63"/>
      <c r="F41" s="44"/>
      <c r="G41" s="38"/>
      <c r="H41" s="38"/>
      <c r="I41" s="38"/>
    </row>
    <row r="42" spans="1:9" ht="15.6" x14ac:dyDescent="0.3">
      <c r="A42" s="37"/>
      <c r="B42" s="40" t="s">
        <v>133</v>
      </c>
      <c r="C42" s="103">
        <f>C40+C32</f>
        <v>34874.727301283732</v>
      </c>
      <c r="D42" s="38"/>
      <c r="E42" s="54">
        <f>D42-C42</f>
        <v>-34874.727301283732</v>
      </c>
      <c r="F42" s="55"/>
      <c r="G42" s="38"/>
      <c r="H42" s="38"/>
      <c r="I42" s="64"/>
    </row>
    <row r="43" spans="1:9" ht="15.6" x14ac:dyDescent="0.3">
      <c r="A43" s="39"/>
      <c r="B43" s="39"/>
      <c r="C43" s="39"/>
      <c r="D43" s="64"/>
      <c r="E43" s="38"/>
      <c r="F43" s="60"/>
      <c r="G43" s="38"/>
      <c r="H43" s="38"/>
      <c r="I43" s="38"/>
    </row>
    <row r="44" spans="1:9" ht="15.6" x14ac:dyDescent="0.3">
      <c r="A44" s="65" t="s">
        <v>134</v>
      </c>
      <c r="B44" s="39"/>
      <c r="C44" s="39"/>
      <c r="D44" s="38"/>
      <c r="E44" s="66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4"/>
  <sheetViews>
    <sheetView topLeftCell="A10" zoomScale="55" zoomScaleNormal="55" workbookViewId="0">
      <selection activeCell="C13" sqref="C13:C17"/>
    </sheetView>
  </sheetViews>
  <sheetFormatPr defaultColWidth="8.88671875" defaultRowHeight="18" x14ac:dyDescent="0.3"/>
  <cols>
    <col min="1" max="1" width="18" style="70" customWidth="1"/>
    <col min="2" max="2" width="92.6640625" style="68" customWidth="1"/>
    <col min="3" max="3" width="30" style="68" customWidth="1"/>
    <col min="4" max="4" width="15.6640625" style="69" customWidth="1"/>
    <col min="5" max="6" width="14.33203125" style="69" customWidth="1"/>
    <col min="7" max="7" width="20.109375" style="69" customWidth="1"/>
    <col min="8" max="8" width="136.33203125" style="68" customWidth="1"/>
    <col min="10" max="10" width="19.44140625" customWidth="1"/>
  </cols>
  <sheetData>
    <row r="1" spans="1:8" ht="75.900000000000006" customHeight="1" x14ac:dyDescent="0.3">
      <c r="A1" s="76" t="s">
        <v>158</v>
      </c>
      <c r="B1" s="76" t="s">
        <v>157</v>
      </c>
      <c r="C1" s="76" t="s">
        <v>156</v>
      </c>
      <c r="D1" s="76" t="s">
        <v>155</v>
      </c>
      <c r="E1" s="76" t="s">
        <v>154</v>
      </c>
      <c r="F1" s="76" t="s">
        <v>153</v>
      </c>
      <c r="G1" s="76" t="s">
        <v>152</v>
      </c>
      <c r="H1" s="76" t="s">
        <v>151</v>
      </c>
    </row>
    <row r="2" spans="1:8" x14ac:dyDescent="0.3">
      <c r="A2" s="76">
        <v>1</v>
      </c>
      <c r="B2" s="76">
        <v>2</v>
      </c>
      <c r="C2" s="76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</row>
    <row r="3" spans="1:8" ht="24.6" x14ac:dyDescent="0.3">
      <c r="A3" s="100" t="s">
        <v>85</v>
      </c>
      <c r="B3" s="99"/>
      <c r="C3" s="80"/>
      <c r="D3" s="78">
        <v>22024.672167108001</v>
      </c>
      <c r="E3" s="74"/>
      <c r="F3" s="74"/>
      <c r="G3" s="74"/>
      <c r="H3" s="79"/>
    </row>
    <row r="4" spans="1:8" x14ac:dyDescent="0.3">
      <c r="A4" s="93" t="s">
        <v>150</v>
      </c>
      <c r="B4" s="77" t="s">
        <v>142</v>
      </c>
      <c r="C4" s="80"/>
      <c r="D4" s="78">
        <v>20998.915498654002</v>
      </c>
      <c r="E4" s="74"/>
      <c r="F4" s="74"/>
      <c r="G4" s="74"/>
      <c r="H4" s="79"/>
    </row>
    <row r="5" spans="1:8" x14ac:dyDescent="0.3">
      <c r="A5" s="93"/>
      <c r="B5" s="77" t="s">
        <v>140</v>
      </c>
      <c r="C5" s="76"/>
      <c r="D5" s="78">
        <v>814.13728739891997</v>
      </c>
      <c r="E5" s="74"/>
      <c r="F5" s="74"/>
      <c r="G5" s="74"/>
      <c r="H5" s="73"/>
    </row>
    <row r="6" spans="1:8" x14ac:dyDescent="0.3">
      <c r="A6" s="96"/>
      <c r="B6" s="77" t="s">
        <v>139</v>
      </c>
      <c r="C6" s="76"/>
      <c r="D6" s="78">
        <v>0</v>
      </c>
      <c r="E6" s="74"/>
      <c r="F6" s="74"/>
      <c r="G6" s="74"/>
      <c r="H6" s="73"/>
    </row>
    <row r="7" spans="1:8" x14ac:dyDescent="0.3">
      <c r="A7" s="96"/>
      <c r="B7" s="77" t="s">
        <v>138</v>
      </c>
      <c r="C7" s="76"/>
      <c r="D7" s="78">
        <v>0</v>
      </c>
      <c r="E7" s="74"/>
      <c r="F7" s="74"/>
      <c r="G7" s="74"/>
      <c r="H7" s="73"/>
    </row>
    <row r="8" spans="1:8" x14ac:dyDescent="0.3">
      <c r="A8" s="94" t="s">
        <v>25</v>
      </c>
      <c r="B8" s="95"/>
      <c r="C8" s="93" t="s">
        <v>25</v>
      </c>
      <c r="D8" s="75">
        <v>13407.365391527999</v>
      </c>
      <c r="E8" s="74">
        <v>3.75</v>
      </c>
      <c r="F8" s="74" t="s">
        <v>118</v>
      </c>
      <c r="G8" s="75">
        <v>3575.2974377406999</v>
      </c>
      <c r="H8" s="73"/>
    </row>
    <row r="9" spans="1:8" x14ac:dyDescent="0.3">
      <c r="A9" s="97">
        <v>1</v>
      </c>
      <c r="B9" s="77" t="s">
        <v>142</v>
      </c>
      <c r="C9" s="93"/>
      <c r="D9" s="75">
        <v>13206.438814499999</v>
      </c>
      <c r="E9" s="74"/>
      <c r="F9" s="74"/>
      <c r="G9" s="74"/>
      <c r="H9" s="96" t="s">
        <v>28</v>
      </c>
    </row>
    <row r="10" spans="1:8" x14ac:dyDescent="0.3">
      <c r="A10" s="93"/>
      <c r="B10" s="77" t="s">
        <v>140</v>
      </c>
      <c r="C10" s="93"/>
      <c r="D10" s="75">
        <v>200.92657702769</v>
      </c>
      <c r="E10" s="74"/>
      <c r="F10" s="74"/>
      <c r="G10" s="74"/>
      <c r="H10" s="96"/>
    </row>
    <row r="11" spans="1:8" x14ac:dyDescent="0.3">
      <c r="A11" s="93"/>
      <c r="B11" s="77" t="s">
        <v>139</v>
      </c>
      <c r="C11" s="93"/>
      <c r="D11" s="75">
        <v>0</v>
      </c>
      <c r="E11" s="74"/>
      <c r="F11" s="74"/>
      <c r="G11" s="74"/>
      <c r="H11" s="96"/>
    </row>
    <row r="12" spans="1:8" x14ac:dyDescent="0.3">
      <c r="A12" s="93"/>
      <c r="B12" s="77" t="s">
        <v>138</v>
      </c>
      <c r="C12" s="93"/>
      <c r="D12" s="75">
        <v>0</v>
      </c>
      <c r="E12" s="74"/>
      <c r="F12" s="74"/>
      <c r="G12" s="74"/>
      <c r="H12" s="96"/>
    </row>
    <row r="13" spans="1:8" x14ac:dyDescent="0.3">
      <c r="A13" s="94" t="s">
        <v>101</v>
      </c>
      <c r="B13" s="95"/>
      <c r="C13" s="93" t="s">
        <v>148</v>
      </c>
      <c r="D13" s="75">
        <v>8405.6873945252992</v>
      </c>
      <c r="E13" s="74">
        <v>254</v>
      </c>
      <c r="F13" s="74" t="s">
        <v>114</v>
      </c>
      <c r="G13" s="75">
        <v>33.093257458761002</v>
      </c>
      <c r="H13" s="73"/>
    </row>
    <row r="14" spans="1:8" x14ac:dyDescent="0.3">
      <c r="A14" s="97">
        <v>2</v>
      </c>
      <c r="B14" s="77" t="s">
        <v>142</v>
      </c>
      <c r="C14" s="93"/>
      <c r="D14" s="75">
        <v>7792.4766841540004</v>
      </c>
      <c r="E14" s="74"/>
      <c r="F14" s="74"/>
      <c r="G14" s="74"/>
      <c r="H14" s="96" t="s">
        <v>28</v>
      </c>
    </row>
    <row r="15" spans="1:8" x14ac:dyDescent="0.3">
      <c r="A15" s="93"/>
      <c r="B15" s="77" t="s">
        <v>140</v>
      </c>
      <c r="C15" s="93"/>
      <c r="D15" s="75">
        <v>613.21071037121999</v>
      </c>
      <c r="E15" s="74"/>
      <c r="F15" s="74"/>
      <c r="G15" s="74"/>
      <c r="H15" s="96"/>
    </row>
    <row r="16" spans="1:8" x14ac:dyDescent="0.3">
      <c r="A16" s="93"/>
      <c r="B16" s="77" t="s">
        <v>139</v>
      </c>
      <c r="C16" s="93"/>
      <c r="D16" s="75">
        <v>0</v>
      </c>
      <c r="E16" s="74"/>
      <c r="F16" s="74"/>
      <c r="G16" s="74"/>
      <c r="H16" s="96"/>
    </row>
    <row r="17" spans="1:8" x14ac:dyDescent="0.3">
      <c r="A17" s="93"/>
      <c r="B17" s="77" t="s">
        <v>138</v>
      </c>
      <c r="C17" s="93"/>
      <c r="D17" s="75">
        <v>0</v>
      </c>
      <c r="E17" s="74"/>
      <c r="F17" s="74"/>
      <c r="G17" s="74"/>
      <c r="H17" s="96"/>
    </row>
    <row r="18" spans="1:8" x14ac:dyDescent="0.3">
      <c r="A18" s="93" t="s">
        <v>149</v>
      </c>
      <c r="B18" s="77" t="s">
        <v>142</v>
      </c>
      <c r="C18" s="76"/>
      <c r="D18" s="78">
        <v>20998.915498654002</v>
      </c>
      <c r="E18" s="74"/>
      <c r="F18" s="74"/>
      <c r="G18" s="74"/>
      <c r="H18" s="73"/>
    </row>
    <row r="19" spans="1:8" x14ac:dyDescent="0.3">
      <c r="A19" s="93"/>
      <c r="B19" s="77" t="s">
        <v>140</v>
      </c>
      <c r="C19" s="76"/>
      <c r="D19" s="78">
        <v>814.13728739891997</v>
      </c>
      <c r="E19" s="74"/>
      <c r="F19" s="74"/>
      <c r="G19" s="74"/>
      <c r="H19" s="73"/>
    </row>
    <row r="20" spans="1:8" x14ac:dyDescent="0.3">
      <c r="A20" s="93"/>
      <c r="B20" s="77" t="s">
        <v>139</v>
      </c>
      <c r="C20" s="76"/>
      <c r="D20" s="78">
        <v>0</v>
      </c>
      <c r="E20" s="74"/>
      <c r="F20" s="74"/>
      <c r="G20" s="74"/>
      <c r="H20" s="73"/>
    </row>
    <row r="21" spans="1:8" x14ac:dyDescent="0.3">
      <c r="A21" s="93"/>
      <c r="B21" s="77" t="s">
        <v>138</v>
      </c>
      <c r="C21" s="76"/>
      <c r="D21" s="78">
        <v>211.61938105550999</v>
      </c>
      <c r="E21" s="74"/>
      <c r="F21" s="74"/>
      <c r="G21" s="74"/>
      <c r="H21" s="73"/>
    </row>
    <row r="22" spans="1:8" x14ac:dyDescent="0.3">
      <c r="A22" s="94" t="s">
        <v>91</v>
      </c>
      <c r="B22" s="95"/>
      <c r="C22" s="93" t="s">
        <v>25</v>
      </c>
      <c r="D22" s="75">
        <v>150.0400815372</v>
      </c>
      <c r="E22" s="74">
        <v>3.75</v>
      </c>
      <c r="F22" s="74" t="s">
        <v>118</v>
      </c>
      <c r="G22" s="75">
        <v>40.01068840992</v>
      </c>
      <c r="H22" s="73"/>
    </row>
    <row r="23" spans="1:8" x14ac:dyDescent="0.3">
      <c r="A23" s="97">
        <v>1</v>
      </c>
      <c r="B23" s="77" t="s">
        <v>142</v>
      </c>
      <c r="C23" s="93"/>
      <c r="D23" s="75">
        <v>0</v>
      </c>
      <c r="E23" s="74"/>
      <c r="F23" s="74"/>
      <c r="G23" s="74"/>
      <c r="H23" s="96" t="s">
        <v>28</v>
      </c>
    </row>
    <row r="24" spans="1:8" x14ac:dyDescent="0.3">
      <c r="A24" s="93"/>
      <c r="B24" s="77" t="s">
        <v>140</v>
      </c>
      <c r="C24" s="93"/>
      <c r="D24" s="75">
        <v>0</v>
      </c>
      <c r="E24" s="74"/>
      <c r="F24" s="74"/>
      <c r="G24" s="74"/>
      <c r="H24" s="96"/>
    </row>
    <row r="25" spans="1:8" x14ac:dyDescent="0.3">
      <c r="A25" s="93"/>
      <c r="B25" s="77" t="s">
        <v>139</v>
      </c>
      <c r="C25" s="93"/>
      <c r="D25" s="75">
        <v>0</v>
      </c>
      <c r="E25" s="74"/>
      <c r="F25" s="74"/>
      <c r="G25" s="74"/>
      <c r="H25" s="96"/>
    </row>
    <row r="26" spans="1:8" x14ac:dyDescent="0.3">
      <c r="A26" s="93"/>
      <c r="B26" s="77" t="s">
        <v>138</v>
      </c>
      <c r="C26" s="93"/>
      <c r="D26" s="75">
        <v>150.0400815372</v>
      </c>
      <c r="E26" s="74"/>
      <c r="F26" s="74"/>
      <c r="G26" s="74"/>
      <c r="H26" s="96"/>
    </row>
    <row r="27" spans="1:8" x14ac:dyDescent="0.3">
      <c r="A27" s="94" t="s">
        <v>103</v>
      </c>
      <c r="B27" s="95"/>
      <c r="C27" s="93" t="s">
        <v>148</v>
      </c>
      <c r="D27" s="75">
        <v>61.579299518309</v>
      </c>
      <c r="E27" s="74">
        <v>254</v>
      </c>
      <c r="F27" s="74" t="s">
        <v>114</v>
      </c>
      <c r="G27" s="75">
        <v>0.24243818707996001</v>
      </c>
      <c r="H27" s="73"/>
    </row>
    <row r="28" spans="1:8" x14ac:dyDescent="0.3">
      <c r="A28" s="97">
        <v>2</v>
      </c>
      <c r="B28" s="77" t="s">
        <v>142</v>
      </c>
      <c r="C28" s="93"/>
      <c r="D28" s="75">
        <v>0</v>
      </c>
      <c r="E28" s="74"/>
      <c r="F28" s="74"/>
      <c r="G28" s="74"/>
      <c r="H28" s="96" t="s">
        <v>28</v>
      </c>
    </row>
    <row r="29" spans="1:8" x14ac:dyDescent="0.3">
      <c r="A29" s="93"/>
      <c r="B29" s="77" t="s">
        <v>140</v>
      </c>
      <c r="C29" s="93"/>
      <c r="D29" s="75">
        <v>0</v>
      </c>
      <c r="E29" s="74"/>
      <c r="F29" s="74"/>
      <c r="G29" s="74"/>
      <c r="H29" s="96"/>
    </row>
    <row r="30" spans="1:8" x14ac:dyDescent="0.3">
      <c r="A30" s="93"/>
      <c r="B30" s="77" t="s">
        <v>139</v>
      </c>
      <c r="C30" s="93"/>
      <c r="D30" s="75">
        <v>0</v>
      </c>
      <c r="E30" s="74"/>
      <c r="F30" s="74"/>
      <c r="G30" s="74"/>
      <c r="H30" s="96"/>
    </row>
    <row r="31" spans="1:8" x14ac:dyDescent="0.3">
      <c r="A31" s="93"/>
      <c r="B31" s="77" t="s">
        <v>138</v>
      </c>
      <c r="C31" s="93"/>
      <c r="D31" s="75">
        <v>61.579299518309</v>
      </c>
      <c r="E31" s="74"/>
      <c r="F31" s="74"/>
      <c r="G31" s="74"/>
      <c r="H31" s="96"/>
    </row>
    <row r="32" spans="1:8" ht="24.6" x14ac:dyDescent="0.3">
      <c r="A32" s="98" t="s">
        <v>93</v>
      </c>
      <c r="B32" s="99"/>
      <c r="C32" s="76"/>
      <c r="D32" s="78">
        <v>945.48003260203996</v>
      </c>
      <c r="E32" s="74"/>
      <c r="F32" s="74"/>
      <c r="G32" s="74"/>
      <c r="H32" s="73"/>
    </row>
    <row r="33" spans="1:8" x14ac:dyDescent="0.3">
      <c r="A33" s="93" t="s">
        <v>147</v>
      </c>
      <c r="B33" s="77" t="s">
        <v>142</v>
      </c>
      <c r="C33" s="76"/>
      <c r="D33" s="78">
        <v>0</v>
      </c>
      <c r="E33" s="74"/>
      <c r="F33" s="74"/>
      <c r="G33" s="74"/>
      <c r="H33" s="73"/>
    </row>
    <row r="34" spans="1:8" x14ac:dyDescent="0.3">
      <c r="A34" s="93"/>
      <c r="B34" s="77" t="s">
        <v>140</v>
      </c>
      <c r="C34" s="76"/>
      <c r="D34" s="78">
        <v>0</v>
      </c>
      <c r="E34" s="74"/>
      <c r="F34" s="74"/>
      <c r="G34" s="74"/>
      <c r="H34" s="73"/>
    </row>
    <row r="35" spans="1:8" x14ac:dyDescent="0.3">
      <c r="A35" s="93"/>
      <c r="B35" s="77" t="s">
        <v>139</v>
      </c>
      <c r="C35" s="76"/>
      <c r="D35" s="78">
        <v>0</v>
      </c>
      <c r="E35" s="74"/>
      <c r="F35" s="74"/>
      <c r="G35" s="74"/>
      <c r="H35" s="73"/>
    </row>
    <row r="36" spans="1:8" x14ac:dyDescent="0.3">
      <c r="A36" s="93"/>
      <c r="B36" s="77" t="s">
        <v>138</v>
      </c>
      <c r="C36" s="76"/>
      <c r="D36" s="78">
        <v>944.83220651508998</v>
      </c>
      <c r="E36" s="74"/>
      <c r="F36" s="74"/>
      <c r="G36" s="74"/>
      <c r="H36" s="73"/>
    </row>
    <row r="37" spans="1:8" x14ac:dyDescent="0.3">
      <c r="A37" s="94" t="s">
        <v>93</v>
      </c>
      <c r="B37" s="95"/>
      <c r="C37" s="93" t="s">
        <v>25</v>
      </c>
      <c r="D37" s="75">
        <v>944.83220651508998</v>
      </c>
      <c r="E37" s="74">
        <v>3.75</v>
      </c>
      <c r="F37" s="74" t="s">
        <v>118</v>
      </c>
      <c r="G37" s="75">
        <v>251.95525507068999</v>
      </c>
      <c r="H37" s="73"/>
    </row>
    <row r="38" spans="1:8" x14ac:dyDescent="0.3">
      <c r="A38" s="97">
        <v>1</v>
      </c>
      <c r="B38" s="77" t="s">
        <v>142</v>
      </c>
      <c r="C38" s="93"/>
      <c r="D38" s="75">
        <v>0</v>
      </c>
      <c r="E38" s="74"/>
      <c r="F38" s="74"/>
      <c r="G38" s="74"/>
      <c r="H38" s="96" t="s">
        <v>28</v>
      </c>
    </row>
    <row r="39" spans="1:8" x14ac:dyDescent="0.3">
      <c r="A39" s="93"/>
      <c r="B39" s="77" t="s">
        <v>140</v>
      </c>
      <c r="C39" s="93"/>
      <c r="D39" s="75">
        <v>0</v>
      </c>
      <c r="E39" s="74"/>
      <c r="F39" s="74"/>
      <c r="G39" s="74"/>
      <c r="H39" s="96"/>
    </row>
    <row r="40" spans="1:8" x14ac:dyDescent="0.3">
      <c r="A40" s="93"/>
      <c r="B40" s="77" t="s">
        <v>139</v>
      </c>
      <c r="C40" s="93"/>
      <c r="D40" s="75">
        <v>0</v>
      </c>
      <c r="E40" s="74"/>
      <c r="F40" s="74"/>
      <c r="G40" s="74"/>
      <c r="H40" s="96"/>
    </row>
    <row r="41" spans="1:8" x14ac:dyDescent="0.3">
      <c r="A41" s="93"/>
      <c r="B41" s="77" t="s">
        <v>138</v>
      </c>
      <c r="C41" s="93"/>
      <c r="D41" s="75">
        <v>944.83220651508998</v>
      </c>
      <c r="E41" s="74"/>
      <c r="F41" s="74"/>
      <c r="G41" s="74"/>
      <c r="H41" s="96"/>
    </row>
    <row r="42" spans="1:8" x14ac:dyDescent="0.3">
      <c r="A42" s="93" t="s">
        <v>146</v>
      </c>
      <c r="B42" s="77" t="s">
        <v>142</v>
      </c>
      <c r="C42" s="76"/>
      <c r="D42" s="78">
        <v>0</v>
      </c>
      <c r="E42" s="74"/>
      <c r="F42" s="74"/>
      <c r="G42" s="74"/>
      <c r="H42" s="73"/>
    </row>
    <row r="43" spans="1:8" x14ac:dyDescent="0.3">
      <c r="A43" s="93"/>
      <c r="B43" s="77" t="s">
        <v>140</v>
      </c>
      <c r="C43" s="76"/>
      <c r="D43" s="78">
        <v>0</v>
      </c>
      <c r="E43" s="74"/>
      <c r="F43" s="74"/>
      <c r="G43" s="74"/>
      <c r="H43" s="73"/>
    </row>
    <row r="44" spans="1:8" x14ac:dyDescent="0.3">
      <c r="A44" s="93"/>
      <c r="B44" s="77" t="s">
        <v>139</v>
      </c>
      <c r="C44" s="76"/>
      <c r="D44" s="78">
        <v>0</v>
      </c>
      <c r="E44" s="74"/>
      <c r="F44" s="74"/>
      <c r="G44" s="74"/>
      <c r="H44" s="73"/>
    </row>
    <row r="45" spans="1:8" x14ac:dyDescent="0.3">
      <c r="A45" s="93"/>
      <c r="B45" s="77" t="s">
        <v>138</v>
      </c>
      <c r="C45" s="76"/>
      <c r="D45" s="78">
        <v>945.48003260203996</v>
      </c>
      <c r="E45" s="74"/>
      <c r="F45" s="74"/>
      <c r="G45" s="74"/>
      <c r="H45" s="73"/>
    </row>
    <row r="46" spans="1:8" x14ac:dyDescent="0.3">
      <c r="A46" s="94" t="s">
        <v>93</v>
      </c>
      <c r="B46" s="95"/>
      <c r="C46" s="93" t="s">
        <v>144</v>
      </c>
      <c r="D46" s="75">
        <v>0.64782608695652</v>
      </c>
      <c r="E46" s="74">
        <v>5.0000000000000002E-5</v>
      </c>
      <c r="F46" s="74" t="s">
        <v>143</v>
      </c>
      <c r="G46" s="75">
        <v>12956.521739129999</v>
      </c>
      <c r="H46" s="73"/>
    </row>
    <row r="47" spans="1:8" x14ac:dyDescent="0.3">
      <c r="A47" s="97">
        <v>1</v>
      </c>
      <c r="B47" s="77" t="s">
        <v>142</v>
      </c>
      <c r="C47" s="93"/>
      <c r="D47" s="75">
        <v>0</v>
      </c>
      <c r="E47" s="74"/>
      <c r="F47" s="74"/>
      <c r="G47" s="74"/>
      <c r="H47" s="96" t="s">
        <v>141</v>
      </c>
    </row>
    <row r="48" spans="1:8" x14ac:dyDescent="0.3">
      <c r="A48" s="93"/>
      <c r="B48" s="77" t="s">
        <v>140</v>
      </c>
      <c r="C48" s="93"/>
      <c r="D48" s="75">
        <v>0</v>
      </c>
      <c r="E48" s="74"/>
      <c r="F48" s="74"/>
      <c r="G48" s="74"/>
      <c r="H48" s="96"/>
    </row>
    <row r="49" spans="1:8" x14ac:dyDescent="0.3">
      <c r="A49" s="93"/>
      <c r="B49" s="77" t="s">
        <v>139</v>
      </c>
      <c r="C49" s="93"/>
      <c r="D49" s="75">
        <v>0</v>
      </c>
      <c r="E49" s="74"/>
      <c r="F49" s="74"/>
      <c r="G49" s="74"/>
      <c r="H49" s="96"/>
    </row>
    <row r="50" spans="1:8" x14ac:dyDescent="0.3">
      <c r="A50" s="93"/>
      <c r="B50" s="77" t="s">
        <v>138</v>
      </c>
      <c r="C50" s="93"/>
      <c r="D50" s="75">
        <v>0.64782608695652</v>
      </c>
      <c r="E50" s="74"/>
      <c r="F50" s="74"/>
      <c r="G50" s="74"/>
      <c r="H50" s="96"/>
    </row>
    <row r="51" spans="1:8" ht="24.6" x14ac:dyDescent="0.3">
      <c r="A51" s="98" t="s">
        <v>96</v>
      </c>
      <c r="B51" s="99"/>
      <c r="C51" s="76"/>
      <c r="D51" s="78">
        <v>1.95</v>
      </c>
      <c r="E51" s="74"/>
      <c r="F51" s="74"/>
      <c r="G51" s="74"/>
      <c r="H51" s="73"/>
    </row>
    <row r="52" spans="1:8" x14ac:dyDescent="0.3">
      <c r="A52" s="93" t="s">
        <v>145</v>
      </c>
      <c r="B52" s="77" t="s">
        <v>142</v>
      </c>
      <c r="C52" s="76"/>
      <c r="D52" s="78">
        <v>1.95</v>
      </c>
      <c r="E52" s="74"/>
      <c r="F52" s="74"/>
      <c r="G52" s="74"/>
      <c r="H52" s="73"/>
    </row>
    <row r="53" spans="1:8" x14ac:dyDescent="0.3">
      <c r="A53" s="93"/>
      <c r="B53" s="77" t="s">
        <v>140</v>
      </c>
      <c r="C53" s="76"/>
      <c r="D53" s="78">
        <v>0</v>
      </c>
      <c r="E53" s="74"/>
      <c r="F53" s="74"/>
      <c r="G53" s="74"/>
      <c r="H53" s="73"/>
    </row>
    <row r="54" spans="1:8" x14ac:dyDescent="0.3">
      <c r="A54" s="93"/>
      <c r="B54" s="77" t="s">
        <v>139</v>
      </c>
      <c r="C54" s="76"/>
      <c r="D54" s="78">
        <v>0</v>
      </c>
      <c r="E54" s="74"/>
      <c r="F54" s="74"/>
      <c r="G54" s="74"/>
      <c r="H54" s="73"/>
    </row>
    <row r="55" spans="1:8" x14ac:dyDescent="0.3">
      <c r="A55" s="93"/>
      <c r="B55" s="77" t="s">
        <v>138</v>
      </c>
      <c r="C55" s="76"/>
      <c r="D55" s="78">
        <v>0</v>
      </c>
      <c r="E55" s="74"/>
      <c r="F55" s="74"/>
      <c r="G55" s="74"/>
      <c r="H55" s="73"/>
    </row>
    <row r="56" spans="1:8" x14ac:dyDescent="0.3">
      <c r="A56" s="94" t="s">
        <v>98</v>
      </c>
      <c r="B56" s="95"/>
      <c r="C56" s="93" t="s">
        <v>144</v>
      </c>
      <c r="D56" s="75">
        <v>1.95</v>
      </c>
      <c r="E56" s="74">
        <v>5.0000000000000002E-5</v>
      </c>
      <c r="F56" s="74" t="s">
        <v>143</v>
      </c>
      <c r="G56" s="75">
        <v>39000</v>
      </c>
      <c r="H56" s="73"/>
    </row>
    <row r="57" spans="1:8" x14ac:dyDescent="0.3">
      <c r="A57" s="97">
        <v>1</v>
      </c>
      <c r="B57" s="77" t="s">
        <v>142</v>
      </c>
      <c r="C57" s="93"/>
      <c r="D57" s="75">
        <v>1.95</v>
      </c>
      <c r="E57" s="74"/>
      <c r="F57" s="74"/>
      <c r="G57" s="74"/>
      <c r="H57" s="96" t="s">
        <v>141</v>
      </c>
    </row>
    <row r="58" spans="1:8" x14ac:dyDescent="0.3">
      <c r="A58" s="93"/>
      <c r="B58" s="77" t="s">
        <v>140</v>
      </c>
      <c r="C58" s="93"/>
      <c r="D58" s="75">
        <v>0</v>
      </c>
      <c r="E58" s="74"/>
      <c r="F58" s="74"/>
      <c r="G58" s="74"/>
      <c r="H58" s="96"/>
    </row>
    <row r="59" spans="1:8" x14ac:dyDescent="0.3">
      <c r="A59" s="93"/>
      <c r="B59" s="77" t="s">
        <v>139</v>
      </c>
      <c r="C59" s="93"/>
      <c r="D59" s="75">
        <v>0</v>
      </c>
      <c r="E59" s="74"/>
      <c r="F59" s="74"/>
      <c r="G59" s="74"/>
      <c r="H59" s="96"/>
    </row>
    <row r="60" spans="1:8" x14ac:dyDescent="0.3">
      <c r="A60" s="93"/>
      <c r="B60" s="77" t="s">
        <v>138</v>
      </c>
      <c r="C60" s="93"/>
      <c r="D60" s="75">
        <v>0</v>
      </c>
      <c r="E60" s="74"/>
      <c r="F60" s="74"/>
      <c r="G60" s="74"/>
      <c r="H60" s="96"/>
    </row>
    <row r="61" spans="1:8" x14ac:dyDescent="0.3">
      <c r="A61" s="72"/>
      <c r="C61" s="72"/>
      <c r="D61" s="70"/>
      <c r="E61" s="70"/>
      <c r="F61" s="70"/>
      <c r="G61" s="70"/>
      <c r="H61" s="71"/>
    </row>
    <row r="63" spans="1:8" x14ac:dyDescent="0.3">
      <c r="A63" s="92" t="s">
        <v>137</v>
      </c>
      <c r="B63" s="92"/>
      <c r="C63" s="92"/>
      <c r="D63" s="92"/>
      <c r="E63" s="92"/>
      <c r="F63" s="92"/>
      <c r="G63" s="92"/>
      <c r="H63" s="92"/>
    </row>
    <row r="64" spans="1:8" x14ac:dyDescent="0.3">
      <c r="A64" s="92" t="s">
        <v>136</v>
      </c>
      <c r="B64" s="92"/>
      <c r="C64" s="92"/>
      <c r="D64" s="92"/>
      <c r="E64" s="92"/>
      <c r="F64" s="92"/>
      <c r="G64" s="92"/>
      <c r="H64" s="92"/>
    </row>
  </sheetData>
  <mergeCells count="38">
    <mergeCell ref="A18:A21"/>
    <mergeCell ref="A3:B3"/>
    <mergeCell ref="A4:A7"/>
    <mergeCell ref="A8:B8"/>
    <mergeCell ref="H9:H12"/>
    <mergeCell ref="C8:C12"/>
    <mergeCell ref="A9:A12"/>
    <mergeCell ref="A13:B13"/>
    <mergeCell ref="H14:H17"/>
    <mergeCell ref="C13:C17"/>
    <mergeCell ref="A14:A17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46:B46"/>
    <mergeCell ref="H47:H50"/>
    <mergeCell ref="C46:C50"/>
    <mergeCell ref="A47:A50"/>
    <mergeCell ref="A51:B51"/>
    <mergeCell ref="A37:B37"/>
    <mergeCell ref="H38:H41"/>
    <mergeCell ref="C37:C41"/>
    <mergeCell ref="A38:A41"/>
    <mergeCell ref="A42:A45"/>
    <mergeCell ref="A63:H63"/>
    <mergeCell ref="A64:H64"/>
    <mergeCell ref="A52:A55"/>
    <mergeCell ref="A56:B56"/>
    <mergeCell ref="H57:H60"/>
    <mergeCell ref="C56:C60"/>
    <mergeCell ref="A57:A6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104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customHeight="1" x14ac:dyDescent="0.3">
      <c r="A4" s="25" t="s">
        <v>113</v>
      </c>
      <c r="B4" s="26" t="s">
        <v>114</v>
      </c>
      <c r="C4" s="27">
        <v>15.303891560997</v>
      </c>
      <c r="D4" s="27">
        <v>25.632087662364999</v>
      </c>
      <c r="E4" s="26">
        <v>0.4</v>
      </c>
      <c r="F4" s="26"/>
      <c r="G4" s="27">
        <v>392.2706900668</v>
      </c>
      <c r="H4" s="28"/>
    </row>
    <row r="5" spans="1:8" ht="39" customHeight="1" x14ac:dyDescent="0.3">
      <c r="A5" s="25" t="s">
        <v>115</v>
      </c>
      <c r="B5" s="26" t="s">
        <v>114</v>
      </c>
      <c r="C5" s="27">
        <v>138.82815916046999</v>
      </c>
      <c r="D5" s="27">
        <v>19.447555803385999</v>
      </c>
      <c r="E5" s="26">
        <v>0.4</v>
      </c>
      <c r="F5" s="26"/>
      <c r="G5" s="27">
        <v>2699.8683723546001</v>
      </c>
      <c r="H5" s="28"/>
    </row>
    <row r="6" spans="1:8" ht="39" customHeight="1" x14ac:dyDescent="0.3">
      <c r="A6" s="25" t="s">
        <v>116</v>
      </c>
      <c r="B6" s="26" t="s">
        <v>114</v>
      </c>
      <c r="C6" s="27">
        <v>12.571053782247001</v>
      </c>
      <c r="D6" s="27">
        <v>80.053876886355994</v>
      </c>
      <c r="E6" s="26">
        <v>0.4</v>
      </c>
      <c r="F6" s="26"/>
      <c r="G6" s="27">
        <v>1006.3615918158</v>
      </c>
      <c r="H6" s="28"/>
    </row>
    <row r="7" spans="1:8" ht="39" customHeight="1" x14ac:dyDescent="0.3">
      <c r="A7" s="25" t="s">
        <v>117</v>
      </c>
      <c r="B7" s="26" t="s">
        <v>118</v>
      </c>
      <c r="C7" s="27">
        <v>4.1391560996939001</v>
      </c>
      <c r="D7" s="27">
        <v>881.09974599531995</v>
      </c>
      <c r="E7" s="26">
        <v>0.4</v>
      </c>
      <c r="F7" s="26"/>
      <c r="G7" s="27">
        <v>3647.0093880753002</v>
      </c>
      <c r="H7" s="28"/>
    </row>
    <row r="8" spans="1:8" ht="39" customHeight="1" x14ac:dyDescent="0.3">
      <c r="A8" s="25" t="s">
        <v>119</v>
      </c>
      <c r="B8" s="26" t="s">
        <v>114</v>
      </c>
      <c r="C8" s="27">
        <v>128.44337560122</v>
      </c>
      <c r="D8" s="27">
        <v>19.225895489928</v>
      </c>
      <c r="E8" s="26">
        <v>0.4</v>
      </c>
      <c r="F8" s="26"/>
      <c r="G8" s="27">
        <v>2469.4389156827001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1" zoomScale="90" zoomScaleNormal="9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94.5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13206.438814499999</v>
      </c>
      <c r="E25" s="20">
        <v>200.92657702769</v>
      </c>
      <c r="F25" s="20">
        <v>0</v>
      </c>
      <c r="G25" s="20">
        <v>0</v>
      </c>
      <c r="H25" s="20">
        <v>13407.365391527999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1.95</v>
      </c>
      <c r="E26" s="20">
        <v>0</v>
      </c>
      <c r="F26" s="20">
        <v>0</v>
      </c>
      <c r="G26" s="20">
        <v>0</v>
      </c>
      <c r="H26" s="20">
        <v>1.95</v>
      </c>
    </row>
    <row r="27" spans="1:8" ht="31.2" x14ac:dyDescent="0.3">
      <c r="A27" s="6">
        <v>3</v>
      </c>
      <c r="B27" s="6" t="s">
        <v>24</v>
      </c>
      <c r="C27" s="32" t="s">
        <v>28</v>
      </c>
      <c r="D27" s="20">
        <v>7792.4766841540004</v>
      </c>
      <c r="E27" s="20">
        <v>613.21071037121999</v>
      </c>
      <c r="F27" s="20">
        <v>0</v>
      </c>
      <c r="G27" s="20">
        <v>0</v>
      </c>
      <c r="H27" s="20">
        <v>8405.6873945252992</v>
      </c>
    </row>
    <row r="28" spans="1:8" x14ac:dyDescent="0.3">
      <c r="A28" s="6"/>
      <c r="B28" s="9"/>
      <c r="C28" s="9" t="s">
        <v>29</v>
      </c>
      <c r="D28" s="20">
        <v>21000.865498653999</v>
      </c>
      <c r="E28" s="20">
        <v>814.13728739891997</v>
      </c>
      <c r="F28" s="20">
        <v>0</v>
      </c>
      <c r="G28" s="20">
        <v>0</v>
      </c>
      <c r="H28" s="20">
        <v>21815.002786052999</v>
      </c>
    </row>
    <row r="29" spans="1:8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3">
      <c r="A44" s="6"/>
      <c r="B44" s="9"/>
      <c r="C44" s="9" t="s">
        <v>40</v>
      </c>
      <c r="D44" s="20">
        <v>21000.865498653999</v>
      </c>
      <c r="E44" s="20">
        <v>814.13728739891997</v>
      </c>
      <c r="F44" s="20">
        <v>0</v>
      </c>
      <c r="G44" s="20">
        <v>0</v>
      </c>
      <c r="H44" s="20">
        <v>21815.002786052999</v>
      </c>
    </row>
    <row r="45" spans="1:8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419.97830997308</v>
      </c>
      <c r="E46" s="20">
        <v>16.282745747978002</v>
      </c>
      <c r="F46" s="20">
        <v>0</v>
      </c>
      <c r="G46" s="20">
        <v>0</v>
      </c>
      <c r="H46" s="20">
        <v>436.26105572106002</v>
      </c>
    </row>
    <row r="47" spans="1:8" ht="31.2" x14ac:dyDescent="0.3">
      <c r="A47" s="6">
        <v>5</v>
      </c>
      <c r="B47" s="6" t="s">
        <v>44</v>
      </c>
      <c r="C47" s="32" t="s">
        <v>45</v>
      </c>
      <c r="D47" s="20">
        <v>3.9E-2</v>
      </c>
      <c r="E47" s="20">
        <v>0</v>
      </c>
      <c r="F47" s="20">
        <v>0</v>
      </c>
      <c r="G47" s="20">
        <v>0</v>
      </c>
      <c r="H47" s="20">
        <v>3.9E-2</v>
      </c>
    </row>
    <row r="48" spans="1:8" x14ac:dyDescent="0.3">
      <c r="A48" s="6"/>
      <c r="B48" s="9"/>
      <c r="C48" s="9" t="s">
        <v>46</v>
      </c>
      <c r="D48" s="20">
        <v>420.01730997307999</v>
      </c>
      <c r="E48" s="20">
        <v>16.282745747978002</v>
      </c>
      <c r="F48" s="20">
        <v>0</v>
      </c>
      <c r="G48" s="20">
        <v>0</v>
      </c>
      <c r="H48" s="20">
        <v>436.30005572106</v>
      </c>
    </row>
    <row r="49" spans="1:8" x14ac:dyDescent="0.3">
      <c r="A49" s="6"/>
      <c r="B49" s="9"/>
      <c r="C49" s="9" t="s">
        <v>47</v>
      </c>
      <c r="D49" s="20">
        <v>21420.882808627</v>
      </c>
      <c r="E49" s="20">
        <v>830.42003314688998</v>
      </c>
      <c r="F49" s="20">
        <v>0</v>
      </c>
      <c r="G49" s="20">
        <v>0</v>
      </c>
      <c r="H49" s="20">
        <v>22251.302841773999</v>
      </c>
    </row>
    <row r="50" spans="1:8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25</v>
      </c>
      <c r="D51" s="20">
        <v>0</v>
      </c>
      <c r="E51" s="20">
        <v>0</v>
      </c>
      <c r="F51" s="20">
        <v>0</v>
      </c>
      <c r="G51" s="20">
        <v>150.0400815372</v>
      </c>
      <c r="H51" s="20">
        <v>150.0400815372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559.03312840517003</v>
      </c>
      <c r="E52" s="20">
        <v>21.673962865132999</v>
      </c>
      <c r="F52" s="20">
        <v>0</v>
      </c>
      <c r="G52" s="20">
        <v>0</v>
      </c>
      <c r="H52" s="20">
        <v>580.7070912703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482.81011036648999</v>
      </c>
      <c r="H53" s="20">
        <v>482.81011036648999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629.35110347796001</v>
      </c>
      <c r="H54" s="20">
        <v>629.35110347796001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274.76862057541001</v>
      </c>
      <c r="H55" s="20">
        <v>274.76862057541001</v>
      </c>
    </row>
    <row r="56" spans="1:8" ht="31.2" x14ac:dyDescent="0.3">
      <c r="A56" s="6">
        <v>11</v>
      </c>
      <c r="B56" s="6" t="s">
        <v>56</v>
      </c>
      <c r="C56" s="7" t="s">
        <v>57</v>
      </c>
      <c r="D56" s="20">
        <v>5.1912899999999998E-2</v>
      </c>
      <c r="E56" s="20">
        <v>0</v>
      </c>
      <c r="F56" s="20">
        <v>0</v>
      </c>
      <c r="G56" s="20">
        <v>0</v>
      </c>
      <c r="H56" s="20">
        <v>5.1912899999999998E-2</v>
      </c>
    </row>
    <row r="57" spans="1:8" ht="31.2" x14ac:dyDescent="0.3">
      <c r="A57" s="6">
        <v>12</v>
      </c>
      <c r="B57" s="6" t="s">
        <v>49</v>
      </c>
      <c r="C57" s="7" t="s">
        <v>58</v>
      </c>
      <c r="D57" s="20">
        <v>0</v>
      </c>
      <c r="E57" s="20">
        <v>0</v>
      </c>
      <c r="F57" s="20">
        <v>0</v>
      </c>
      <c r="G57" s="20">
        <v>184.73789855492001</v>
      </c>
      <c r="H57" s="20">
        <v>184.73789855492001</v>
      </c>
    </row>
    <row r="58" spans="1:8" x14ac:dyDescent="0.3">
      <c r="A58" s="6"/>
      <c r="B58" s="9"/>
      <c r="C58" s="9" t="s">
        <v>59</v>
      </c>
      <c r="D58" s="20">
        <v>559.08504130516997</v>
      </c>
      <c r="E58" s="20">
        <v>21.673962865132999</v>
      </c>
      <c r="F58" s="20">
        <v>0</v>
      </c>
      <c r="G58" s="20">
        <v>1721.7078145119999</v>
      </c>
      <c r="H58" s="20">
        <v>2302.4668186823001</v>
      </c>
    </row>
    <row r="59" spans="1:8" x14ac:dyDescent="0.3">
      <c r="A59" s="6"/>
      <c r="B59" s="9"/>
      <c r="C59" s="9" t="s">
        <v>60</v>
      </c>
      <c r="D59" s="20">
        <v>21979.967849932</v>
      </c>
      <c r="E59" s="20">
        <v>852.09399601202995</v>
      </c>
      <c r="F59" s="20">
        <v>0</v>
      </c>
      <c r="G59" s="20">
        <v>1721.7078145119999</v>
      </c>
      <c r="H59" s="20">
        <v>24553.769660456001</v>
      </c>
    </row>
    <row r="60" spans="1:8" ht="31.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x14ac:dyDescent="0.3">
      <c r="A63" s="6"/>
      <c r="B63" s="9"/>
      <c r="C63" s="9" t="s">
        <v>63</v>
      </c>
      <c r="D63" s="20">
        <v>21979.967849932</v>
      </c>
      <c r="E63" s="20">
        <v>852.09399601202995</v>
      </c>
      <c r="F63" s="20">
        <v>0</v>
      </c>
      <c r="G63" s="20">
        <v>1721.7078145119999</v>
      </c>
      <c r="H63" s="20">
        <v>24553.769660456001</v>
      </c>
    </row>
    <row r="64" spans="1:8" ht="157.5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944.83220651508998</v>
      </c>
      <c r="H65" s="20">
        <v>944.83220651508998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0.64766868128176003</v>
      </c>
      <c r="H66" s="20">
        <v>0.64766868128176003</v>
      </c>
    </row>
    <row r="67" spans="1:8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945.47987519637002</v>
      </c>
      <c r="H67" s="20">
        <v>945.47987519637002</v>
      </c>
    </row>
    <row r="68" spans="1:8" x14ac:dyDescent="0.3">
      <c r="A68" s="6"/>
      <c r="B68" s="9"/>
      <c r="C68" s="9" t="s">
        <v>77</v>
      </c>
      <c r="D68" s="20">
        <v>21979.967849932</v>
      </c>
      <c r="E68" s="20">
        <v>852.09399601202995</v>
      </c>
      <c r="F68" s="20">
        <v>0</v>
      </c>
      <c r="G68" s="20">
        <v>2667.1876897082998</v>
      </c>
      <c r="H68" s="20">
        <v>25499.249535653002</v>
      </c>
    </row>
    <row r="69" spans="1:8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47.25" customHeight="1" x14ac:dyDescent="0.3">
      <c r="A70" s="6">
        <v>15</v>
      </c>
      <c r="B70" s="6" t="s">
        <v>75</v>
      </c>
      <c r="C70" s="7" t="s">
        <v>74</v>
      </c>
      <c r="D70" s="20">
        <f>D68 * 3%</f>
        <v>659.39903549795997</v>
      </c>
      <c r="E70" s="20">
        <f>E68 * 3%</f>
        <v>25.562819880360898</v>
      </c>
      <c r="F70" s="20">
        <f>F68 * 3%</f>
        <v>0</v>
      </c>
      <c r="G70" s="20">
        <f>G68 * 3%</f>
        <v>80.015630691248987</v>
      </c>
      <c r="H70" s="20">
        <f>SUM(D70:G70)</f>
        <v>764.97748606956975</v>
      </c>
    </row>
    <row r="71" spans="1:8" x14ac:dyDescent="0.3">
      <c r="A71" s="6"/>
      <c r="B71" s="9"/>
      <c r="C71" s="9" t="s">
        <v>73</v>
      </c>
      <c r="D71" s="20">
        <f>D70</f>
        <v>659.39903549795997</v>
      </c>
      <c r="E71" s="20">
        <f>E70</f>
        <v>25.562819880360898</v>
      </c>
      <c r="F71" s="20">
        <f>F70</f>
        <v>0</v>
      </c>
      <c r="G71" s="20">
        <f>G70</f>
        <v>80.015630691248987</v>
      </c>
      <c r="H71" s="20">
        <f>SUM(D71:G71)</f>
        <v>764.97748606956975</v>
      </c>
    </row>
    <row r="72" spans="1:8" x14ac:dyDescent="0.3">
      <c r="A72" s="6"/>
      <c r="B72" s="9"/>
      <c r="C72" s="9" t="s">
        <v>72</v>
      </c>
      <c r="D72" s="20">
        <f>D71 + D68</f>
        <v>22639.366885429961</v>
      </c>
      <c r="E72" s="20">
        <f>E71 + E68</f>
        <v>877.6568158923908</v>
      </c>
      <c r="F72" s="20">
        <f>F71 + F68</f>
        <v>0</v>
      </c>
      <c r="G72" s="20">
        <f>G71 + G68</f>
        <v>2747.2033203995488</v>
      </c>
      <c r="H72" s="20">
        <f>SUM(D72:G72)</f>
        <v>26264.227021721901</v>
      </c>
    </row>
    <row r="73" spans="1:8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x14ac:dyDescent="0.3">
      <c r="A74" s="6">
        <v>16</v>
      </c>
      <c r="B74" s="6" t="s">
        <v>70</v>
      </c>
      <c r="C74" s="7" t="s">
        <v>69</v>
      </c>
      <c r="D74" s="20">
        <f>D72 * 20%</f>
        <v>4527.8733770859926</v>
      </c>
      <c r="E74" s="20">
        <f>E72 * 20%</f>
        <v>175.53136317847816</v>
      </c>
      <c r="F74" s="20">
        <f>F72 * 20%</f>
        <v>0</v>
      </c>
      <c r="G74" s="20">
        <f>G72 * 20%</f>
        <v>549.44066407990977</v>
      </c>
      <c r="H74" s="20">
        <f>SUM(D74:G74)</f>
        <v>5252.8454043443808</v>
      </c>
    </row>
    <row r="75" spans="1:8" x14ac:dyDescent="0.3">
      <c r="A75" s="6"/>
      <c r="B75" s="9"/>
      <c r="C75" s="9" t="s">
        <v>68</v>
      </c>
      <c r="D75" s="20">
        <f>D74</f>
        <v>4527.8733770859926</v>
      </c>
      <c r="E75" s="20">
        <f>E74</f>
        <v>175.53136317847816</v>
      </c>
      <c r="F75" s="20">
        <f>F74</f>
        <v>0</v>
      </c>
      <c r="G75" s="20">
        <f>G74</f>
        <v>549.44066407990977</v>
      </c>
      <c r="H75" s="20">
        <f>SUM(D75:G75)</f>
        <v>5252.8454043443808</v>
      </c>
    </row>
    <row r="76" spans="1:8" x14ac:dyDescent="0.3">
      <c r="A76" s="6"/>
      <c r="B76" s="9"/>
      <c r="C76" s="9" t="s">
        <v>67</v>
      </c>
      <c r="D76" s="20">
        <f>D75 + D72</f>
        <v>27167.240262515952</v>
      </c>
      <c r="E76" s="20">
        <f>E75 + E72</f>
        <v>1053.188179070869</v>
      </c>
      <c r="F76" s="20">
        <f>F75 + F72</f>
        <v>0</v>
      </c>
      <c r="G76" s="20">
        <f>G75 + G72</f>
        <v>3296.6439844794586</v>
      </c>
      <c r="H76" s="20">
        <f>SUM(D76:G76)</f>
        <v>31517.072426066279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13206.438814499999</v>
      </c>
      <c r="E13" s="19">
        <v>200.92657702769</v>
      </c>
      <c r="F13" s="19">
        <v>0</v>
      </c>
      <c r="G13" s="19">
        <v>0</v>
      </c>
      <c r="H13" s="19">
        <v>13407.365391527999</v>
      </c>
      <c r="J13" s="5"/>
    </row>
    <row r="14" spans="1:14" x14ac:dyDescent="0.3">
      <c r="A14" s="6"/>
      <c r="B14" s="9"/>
      <c r="C14" s="9" t="s">
        <v>88</v>
      </c>
      <c r="D14" s="19">
        <v>13206.438814499999</v>
      </c>
      <c r="E14" s="19">
        <v>200.92657702769</v>
      </c>
      <c r="F14" s="19">
        <v>0</v>
      </c>
      <c r="G14" s="19">
        <v>0</v>
      </c>
      <c r="H14" s="19">
        <v>13407.365391527999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150.0400815372</v>
      </c>
      <c r="H13" s="19">
        <v>150.0400815372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150.0400815372</v>
      </c>
      <c r="H14" s="19">
        <v>150.0400815372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944.83220651508998</v>
      </c>
      <c r="H13" s="19">
        <v>944.83220651508998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944.83220651508998</v>
      </c>
      <c r="H14" s="19">
        <v>944.83220651508998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1.95</v>
      </c>
      <c r="E13" s="19">
        <v>0</v>
      </c>
      <c r="F13" s="19">
        <v>0</v>
      </c>
      <c r="G13" s="19">
        <v>0</v>
      </c>
      <c r="H13" s="19">
        <v>1.95</v>
      </c>
      <c r="J13" s="5"/>
    </row>
    <row r="14" spans="1:14" x14ac:dyDescent="0.3">
      <c r="A14" s="6"/>
      <c r="B14" s="9"/>
      <c r="C14" s="9" t="s">
        <v>88</v>
      </c>
      <c r="D14" s="19">
        <v>1.95</v>
      </c>
      <c r="E14" s="19">
        <v>0</v>
      </c>
      <c r="F14" s="19">
        <v>0</v>
      </c>
      <c r="G14" s="19">
        <v>0</v>
      </c>
      <c r="H14" s="19">
        <v>1.95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0.64782608695652</v>
      </c>
      <c r="H13" s="19">
        <v>0.64782608695652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0.64782608695652</v>
      </c>
      <c r="H14" s="19">
        <v>0.64782608695652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7792.4766841540004</v>
      </c>
      <c r="E13" s="19">
        <v>613.21071037121999</v>
      </c>
      <c r="F13" s="19">
        <v>0</v>
      </c>
      <c r="G13" s="19">
        <v>0</v>
      </c>
      <c r="H13" s="19">
        <v>8405.6873945252992</v>
      </c>
      <c r="J13" s="5"/>
    </row>
    <row r="14" spans="1:14" x14ac:dyDescent="0.3">
      <c r="A14" s="6"/>
      <c r="B14" s="9"/>
      <c r="C14" s="9" t="s">
        <v>88</v>
      </c>
      <c r="D14" s="19">
        <v>7792.4766841540004</v>
      </c>
      <c r="E14" s="19">
        <v>613.21071037121999</v>
      </c>
      <c r="F14" s="19">
        <v>0</v>
      </c>
      <c r="G14" s="19">
        <v>0</v>
      </c>
      <c r="H14" s="19">
        <v>8405.6873945252992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135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61.579299518309</v>
      </c>
      <c r="H13" s="19">
        <v>61.579299518309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61.579299518309</v>
      </c>
      <c r="H14" s="19">
        <v>61.579299518309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2025-11-14T04:36:46Z</dcterms:modified>
</cp:coreProperties>
</file>